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Sensitivity" sheetId="2" state="visible" r:id="rId4"/>
    <sheet name="Examples" sheetId="3" state="visible" r:id="rId5"/>
  </sheets>
  <definedNames>
    <definedName function="false" hidden="false" localSheetId="0" name="_xlnm.Print_Area" vbProcedure="false">Calculator!$B$2:$F$31</definedName>
    <definedName function="false" hidden="false" localSheetId="2" name="_xlnm.Print_Area" vbProcedure="false">Examples!$B$2:$E$24</definedName>
    <definedName function="false" hidden="false" localSheetId="1" name="_xlnm.Print_Area" vbProcedure="false">Sensitivity!$B$2:$I$23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<sst xmlns="http://schemas.openxmlformats.org/spreadsheetml/2006/main" count="68" uniqueCount="62">
  <si>
    <t xml:space="preserve">The Manual No. 1</t>
  </si>
  <si>
    <t xml:space="preserve">Unit Economics Calculator</t>
  </si>
  <si>
    <t xml:space="preserve">Plug in your assumptions. Watch what happens.</t>
  </si>
  <si>
    <t xml:space="preserve">THE WORK</t>
  </si>
  <si>
    <t xml:space="preserve">Fill in the yellow cells. Don't fudge them. The honest number is the one you'd put on the line in pen.</t>
  </si>
  <si>
    <t xml:space="preserve">INPUTS</t>
  </si>
  <si>
    <t xml:space="preserve">NOTES</t>
  </si>
  <si>
    <t xml:space="preserve">Product or service name</t>
  </si>
  <si>
    <t xml:space="preserve">Example (replace with yours)</t>
  </si>
  <si>
    <t xml:space="preserve">Price</t>
  </si>
  <si>
    <t xml:space="preserve">List price the customer actually pays. Not your wishful price. Not your discounted price.</t>
  </si>
  <si>
    <t xml:space="preserve">Price per unit</t>
  </si>
  <si>
    <t xml:space="preserve">COGS</t>
  </si>
  <si>
    <t xml:space="preserve">Materials, labor (your time at a real hourly rate), packaging, shipping. Every dollar that leaves because of this one sale.</t>
  </si>
  <si>
    <t xml:space="preserve">COGS per unit (materials, time, packaging, shipping)</t>
  </si>
  <si>
    <t xml:space="preserve">CAC</t>
  </si>
  <si>
    <t xml:space="preserve">Total ad spend + content time + free samples ÷ customers acquired. If you don't know yet, estimate $5–25 for a small business.</t>
  </si>
  <si>
    <t xml:space="preserve">Payment processing (auto, ~3% of price)</t>
  </si>
  <si>
    <t xml:space="preserve">Units</t>
  </si>
  <si>
    <t xml:space="preserve">Realistic year-one volume. The number you'd say out loud to a friend, not the optimistic one you'd say to a banker.</t>
  </si>
  <si>
    <t xml:space="preserve">Customer acquisition cost per unit (CAC)</t>
  </si>
  <si>
    <t xml:space="preserve">Fixed costs</t>
  </si>
  <si>
    <t xml:space="preserve">Annual costs that don't scale with units: Wix Premium, email tools, LLC, software.</t>
  </si>
  <si>
    <t xml:space="preserve">Units sold in year one</t>
  </si>
  <si>
    <t xml:space="preserve">Margin</t>
  </si>
  <si>
    <t xml:space="preserve">If this is below $5 on a $50 product, you have a volume business. Possible. Brutal.</t>
  </si>
  <si>
    <t xml:space="preserve">Fixed annual costs (Wix, Beehiiv, LLC, tools)</t>
  </si>
  <si>
    <t xml:space="preserve">Net profit</t>
  </si>
  <si>
    <t xml:space="preserve">What's actually left after a year. If this is below $20k, ask whether the year of your life is worth it.</t>
  </si>
  <si>
    <t xml:space="preserve">OUTPUTS</t>
  </si>
  <si>
    <t xml:space="preserve">Total cost per unit (COGS + processing + CAC)</t>
  </si>
  <si>
    <t xml:space="preserve">Margin per unit (Price − Total cost)</t>
  </si>
  <si>
    <t xml:space="preserve">Gross margin %</t>
  </si>
  <si>
    <t xml:space="preserve">Year-one gross profit (Margin × Units)</t>
  </si>
  <si>
    <t xml:space="preserve">Year-one net profit (Gross profit − Fixed costs)</t>
  </si>
  <si>
    <t xml:space="preserve">Break-even units per year</t>
  </si>
  <si>
    <t xml:space="preserve">THE VERDICT</t>
  </si>
  <si>
    <t xml:space="preserve">The ExtraOrdinary Standard — The Manual No. 1</t>
  </si>
  <si>
    <t xml:space="preserve">theextraordinarystandard.com</t>
  </si>
  <si>
    <t xml:space="preserve">Sensitivity: Net Profit by Price × Volume</t>
  </si>
  <si>
    <t xml:space="preserve">What changes when you raise the price 10%? Cut the price 20%? Sell half as many? Read across.</t>
  </si>
  <si>
    <t xml:space="preserve">Pulled from Calculator:</t>
  </si>
  <si>
    <t xml:space="preserve">COGS + processing + CAC:</t>
  </si>
  <si>
    <t xml:space="preserve">Fixed annual costs:</t>
  </si>
  <si>
    <t xml:space="preserve">Price ↓   /   Units →</t>
  </si>
  <si>
    <t xml:space="preserve">Read it like a topo map. The right side of the grid is where you want to live. If the only path to green is at unrealistic volume, you have a pricing problem (not a sales problem). If the only path to green is at unrealistic price, you have a positioning problem.</t>
  </si>
  <si>
    <t xml:space="preserve">Worked Examples</t>
  </si>
  <si>
    <t xml:space="preserve">The same three businesses from Chapter 2, run through the calculator. Use these as a reference for what realistic numbers look like.</t>
  </si>
  <si>
    <t xml:space="preserve">Input / Output</t>
  </si>
  <si>
    <t xml:space="preserve">Bookshop
(Macon)</t>
  </si>
  <si>
    <t xml:space="preserve">Knife maker
(Eastern KY)</t>
  </si>
  <si>
    <t xml:space="preserve">Dental software
(Atlanta)</t>
  </si>
  <si>
    <t xml:space="preserve">COGS per unit</t>
  </si>
  <si>
    <t xml:space="preserve">Payment processing (3%)</t>
  </si>
  <si>
    <t xml:space="preserve">CAC per unit</t>
  </si>
  <si>
    <t xml:space="preserve">Margin per unit</t>
  </si>
  <si>
    <t xml:space="preserve">Units / year</t>
  </si>
  <si>
    <t xml:space="preserve">Fixed annual costs</t>
  </si>
  <si>
    <t xml:space="preserve">Year-one net profit</t>
  </si>
  <si>
    <t xml:space="preserve">Break-even units</t>
  </si>
  <si>
    <t xml:space="preserve">Notes</t>
  </si>
  <si>
    <t xml:space="preserve">Bookshop: thin margins per unit, but high volume. Net profit is real but small for the work. Knife maker: huge per-unit margin but tiny volume; the business lives or dies on whether the maker can produce more without losing the craft feel. Dental software: middle on both axes; the upside is recurring revenue (each customer counts every month, not just once).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</si>
</sst>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$#,##0.00"/>
    <numFmt numFmtId="167" formatCode="#,##0"/>
    <numFmt numFmtId="168" formatCode="\$#,##0"/>
    <numFmt numFmtId="169" formatCode="0.0%"/>
    <numFmt numFmtId="170" formatCode="\$#,##0;[RED]&quot;$(&quot;#,##0\)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6B6B6B"/>
      <name val="Inter"/>
      <family val="0"/>
      <charset val="1"/>
    </font>
    <font>
      <b val="true"/>
      <sz val="22"/>
      <color rgb="FF1A1A1A"/>
      <name val="Inter"/>
      <family val="0"/>
      <charset val="1"/>
    </font>
    <font>
      <i val="true"/>
      <sz val="12"/>
      <color rgb="FF6B6B6B"/>
      <name val="Garamond"/>
      <family val="0"/>
      <charset val="1"/>
    </font>
    <font>
      <b val="true"/>
      <sz val="9"/>
      <color rgb="FF6B6B6B"/>
      <name val="Inter"/>
      <family val="0"/>
      <charset val="1"/>
    </font>
    <font>
      <sz val="11"/>
      <color rgb="FF1A1A1A"/>
      <name val="Inter"/>
      <family val="0"/>
      <charset val="1"/>
    </font>
    <font>
      <b val="true"/>
      <sz val="12"/>
      <color rgb="FF1A1A1A"/>
      <name val="Inter"/>
      <family val="0"/>
      <charset val="1"/>
    </font>
    <font>
      <b val="true"/>
      <sz val="11"/>
      <color rgb="FF1A1A1A"/>
      <name val="Inter"/>
      <family val="0"/>
      <charset val="1"/>
    </font>
    <font>
      <sz val="10"/>
      <color rgb="FF6B6B6B"/>
      <name val="Inter"/>
      <family val="0"/>
      <charset val="1"/>
    </font>
    <font>
      <i val="true"/>
      <sz val="10"/>
      <color rgb="FF6B6B6B"/>
      <name val="Inter"/>
      <family val="0"/>
      <charset val="1"/>
    </font>
    <font>
      <i val="true"/>
      <sz val="11"/>
      <color rgb="FF6B6B6B"/>
      <name val="Inter"/>
      <family val="0"/>
      <charset val="1"/>
    </font>
    <font>
      <b val="true"/>
      <sz val="12"/>
      <color rgb="FF2D7A3D"/>
      <name val="Inter"/>
      <family val="0"/>
      <charset val="1"/>
    </font>
    <font>
      <i val="true"/>
      <sz val="12"/>
      <color rgb="FF1A1A1A"/>
      <name val="Inter"/>
      <family val="0"/>
      <charset val="1"/>
    </font>
    <font>
      <sz val="9"/>
      <color rgb="FF6B6B6B"/>
      <name val="Inter"/>
      <family val="0"/>
      <charset val="1"/>
    </font>
    <font>
      <i val="true"/>
      <sz val="9"/>
      <color rgb="FF6B6B6B"/>
      <name val="Inter"/>
      <family val="0"/>
      <charset val="1"/>
    </font>
    <font>
      <b val="true"/>
      <sz val="20"/>
      <color rgb="FF1A1A1A"/>
      <name val="Inter"/>
      <family val="0"/>
      <charset val="1"/>
    </font>
    <font>
      <i val="true"/>
      <sz val="11"/>
      <color rgb="FF6B6B6B"/>
      <name val="Garamond"/>
      <family val="0"/>
      <charset val="1"/>
    </font>
    <font>
      <sz val="10"/>
      <color rgb="FF1A1A1A"/>
      <name val="Inter"/>
      <family val="0"/>
      <charset val="1"/>
    </font>
    <font>
      <b val="true"/>
      <sz val="10"/>
      <color rgb="FF1A1A1A"/>
      <name val="Inter"/>
      <family val="0"/>
      <charset val="1"/>
    </font>
    <font>
      <i val="true"/>
      <sz val="11"/>
      <color rgb="FF1A1A1A"/>
      <name val="Garamond"/>
      <family val="0"/>
      <charset val="1"/>
    </font>
    <font>
      <b val="true"/>
      <sz val="11"/>
      <color rgb="FF2D7A3D"/>
      <name val="Inter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4F0E8"/>
        <bgColor rgb="FFEEEEEE"/>
      </patternFill>
    </fill>
    <fill>
      <patternFill patternType="solid">
        <fgColor rgb="FFFFF7CC"/>
        <bgColor rgb="FFF4F0E8"/>
      </patternFill>
    </fill>
    <fill>
      <patternFill patternType="solid">
        <fgColor rgb="FFE5E1D7"/>
        <bgColor rgb="FFDDDDDD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1A1A1A"/>
      </left>
      <right style="medium">
        <color rgb="FF1A1A1A"/>
      </right>
      <top style="medium">
        <color rgb="FF1A1A1A"/>
      </top>
      <bottom/>
      <diagonal/>
    </border>
    <border diagonalUp="false" diagonalDown="false">
      <left style="medium">
        <color rgb="FF1A1A1A"/>
      </left>
      <right style="medium">
        <color rgb="FF1A1A1A"/>
      </right>
      <top/>
      <bottom style="medium">
        <color rgb="FF1A1A1A"/>
      </bottom>
      <diagonal/>
    </border>
    <border diagonalUp="false" diagonalDown="false">
      <left/>
      <right/>
      <top/>
      <bottom style="medium">
        <color rgb="FF1A1A1A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  <diagonal/>
    </border>
    <border diagonalUp="false" diagonalDown="false"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 diagonalUp="false" diagonalDown="false">
      <left/>
      <right/>
      <top style="medium">
        <color rgb="FF1A1A1A"/>
      </top>
      <bottom style="medium">
        <color rgb="FF1A1A1A"/>
      </bottom>
      <diagonal/>
    </border>
    <border diagonalUp="false" diagonalDown="false">
      <left/>
      <right/>
      <top/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4F0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7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E1D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2D7A3D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F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3" min="3" style="0" width="18"/>
    <col collapsed="false" customWidth="true" hidden="false" outlineLevel="0" max="4" min="4" style="0" width="4"/>
    <col collapsed="false" customWidth="true" hidden="false" outlineLevel="0" max="5" min="5" style="0" width="36"/>
    <col collapsed="false" customWidth="true" hidden="false" outlineLevel="0" max="6" min="6" style="0" width="18"/>
    <col collapsed="false" customWidth="true" hidden="false" outlineLevel="0" max="7" min="7" style="0" width="3"/>
  </cols>
  <sheetData>
    <row r="2" customFormat="false" ht="30" hidden="false" customHeight="true" outlineLevel="0" collapsed="false">
      <c r="B2" s="1" t="s">
        <v>0</v>
      </c>
    </row>
    <row r="3" customFormat="false" ht="36" hidden="false" customHeight="tru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8" hidden="false" customHeight="true" outlineLevel="0" collapsed="false">
      <c r="B6" s="4" t="s">
        <v>3</v>
      </c>
      <c r="C6" s="4"/>
      <c r="D6" s="4"/>
      <c r="E6" s="4"/>
      <c r="F6" s="4"/>
    </row>
    <row r="7" customFormat="false" ht="36" hidden="false" customHeight="true" outlineLevel="0" collapsed="false">
      <c r="B7" s="5" t="s">
        <v>4</v>
      </c>
      <c r="C7" s="5"/>
      <c r="D7" s="5"/>
      <c r="E7" s="5"/>
      <c r="F7" s="5"/>
    </row>
    <row r="9" customFormat="false" ht="24" hidden="false" customHeight="true" outlineLevel="0" collapsed="false">
      <c r="B9" s="6" t="s">
        <v>5</v>
      </c>
      <c r="C9" s="7"/>
      <c r="E9" s="6" t="s">
        <v>6</v>
      </c>
      <c r="F9" s="7"/>
    </row>
    <row r="10" customFormat="false" ht="31.5" hidden="false" customHeight="true" outlineLevel="0" collapsed="false">
      <c r="B10" s="8" t="s">
        <v>7</v>
      </c>
      <c r="C10" s="9" t="s">
        <v>8</v>
      </c>
      <c r="E10" s="10" t="s">
        <v>9</v>
      </c>
      <c r="F10" s="11" t="s">
        <v>10</v>
      </c>
    </row>
    <row r="11" customFormat="false" ht="31.5" hidden="false" customHeight="true" outlineLevel="0" collapsed="false">
      <c r="B11" s="8" t="s">
        <v>11</v>
      </c>
      <c r="C11" s="12" t="n">
        <v>50</v>
      </c>
      <c r="E11" s="10" t="s">
        <v>12</v>
      </c>
      <c r="F11" s="11" t="s">
        <v>13</v>
      </c>
    </row>
    <row r="12" customFormat="false" ht="31.5" hidden="false" customHeight="true" outlineLevel="0" collapsed="false">
      <c r="B12" s="8" t="s">
        <v>14</v>
      </c>
      <c r="C12" s="12" t="n">
        <v>25</v>
      </c>
      <c r="E12" s="10" t="s">
        <v>15</v>
      </c>
      <c r="F12" s="11" t="s">
        <v>16</v>
      </c>
    </row>
    <row r="13" customFormat="false" ht="31.5" hidden="false" customHeight="true" outlineLevel="0" collapsed="false">
      <c r="B13" s="13" t="s">
        <v>17</v>
      </c>
      <c r="C13" s="14" t="n">
        <f aca="false">C11*0.03</f>
        <v>1.5</v>
      </c>
      <c r="E13" s="10" t="s">
        <v>18</v>
      </c>
      <c r="F13" s="11" t="s">
        <v>19</v>
      </c>
    </row>
    <row r="14" customFormat="false" ht="31.5" hidden="false" customHeight="true" outlineLevel="0" collapsed="false">
      <c r="B14" s="8" t="s">
        <v>20</v>
      </c>
      <c r="C14" s="12" t="n">
        <v>8.5</v>
      </c>
      <c r="E14" s="10" t="s">
        <v>21</v>
      </c>
      <c r="F14" s="11" t="s">
        <v>22</v>
      </c>
    </row>
    <row r="15" customFormat="false" ht="31.5" hidden="false" customHeight="true" outlineLevel="0" collapsed="false">
      <c r="B15" s="8" t="s">
        <v>23</v>
      </c>
      <c r="C15" s="15" t="n">
        <v>400</v>
      </c>
      <c r="E15" s="10" t="s">
        <v>24</v>
      </c>
      <c r="F15" s="11" t="s">
        <v>25</v>
      </c>
    </row>
    <row r="16" customFormat="false" ht="31.5" hidden="false" customHeight="true" outlineLevel="0" collapsed="false">
      <c r="B16" s="8" t="s">
        <v>26</v>
      </c>
      <c r="C16" s="16" t="n">
        <v>600</v>
      </c>
      <c r="E16" s="10" t="s">
        <v>27</v>
      </c>
      <c r="F16" s="11" t="s">
        <v>28</v>
      </c>
    </row>
    <row r="19" customFormat="false" ht="24" hidden="false" customHeight="true" outlineLevel="0" collapsed="false">
      <c r="B19" s="6" t="s">
        <v>29</v>
      </c>
      <c r="C19" s="7"/>
    </row>
    <row r="20" customFormat="false" ht="21.75" hidden="false" customHeight="true" outlineLevel="0" collapsed="false">
      <c r="B20" s="8" t="s">
        <v>30</v>
      </c>
      <c r="C20" s="17" t="n">
        <f aca="false">C12+C13+C14</f>
        <v>35</v>
      </c>
    </row>
    <row r="21" customFormat="false" ht="21.75" hidden="false" customHeight="true" outlineLevel="0" collapsed="false">
      <c r="B21" s="18" t="s">
        <v>31</v>
      </c>
      <c r="C21" s="19" t="n">
        <f aca="false">C11-C20</f>
        <v>15</v>
      </c>
    </row>
    <row r="22" customFormat="false" ht="21.75" hidden="false" customHeight="true" outlineLevel="0" collapsed="false">
      <c r="B22" s="8" t="s">
        <v>32</v>
      </c>
      <c r="C22" s="20" t="n">
        <f aca="false">IFERROR(C21/C11,0)</f>
        <v>0.3</v>
      </c>
    </row>
    <row r="23" customFormat="false" ht="21.75" hidden="false" customHeight="true" outlineLevel="0" collapsed="false">
      <c r="B23" s="8" t="s">
        <v>33</v>
      </c>
      <c r="C23" s="21" t="n">
        <f aca="false">C21*C15</f>
        <v>6000</v>
      </c>
    </row>
    <row r="24" customFormat="false" ht="21.75" hidden="false" customHeight="true" outlineLevel="0" collapsed="false">
      <c r="B24" s="18" t="s">
        <v>34</v>
      </c>
      <c r="C24" s="22" t="n">
        <f aca="false">C23-C16</f>
        <v>5400</v>
      </c>
    </row>
    <row r="25" customFormat="false" ht="21.75" hidden="false" customHeight="true" outlineLevel="0" collapsed="false">
      <c r="B25" s="8" t="s">
        <v>35</v>
      </c>
      <c r="C25" s="23" t="n">
        <f aca="false">IFERROR(IF(C21&lt;=0,"—",ROUNDUP(C16/C21,0)),"—")</f>
        <v>40</v>
      </c>
    </row>
    <row r="27" customFormat="false" ht="24" hidden="false" customHeight="true" outlineLevel="0" collapsed="false">
      <c r="B27" s="24" t="s">
        <v>36</v>
      </c>
      <c r="C27" s="24"/>
      <c r="D27" s="24"/>
      <c r="E27" s="24"/>
      <c r="F27" s="24"/>
    </row>
    <row r="28" customFormat="false" ht="60" hidden="false" customHeight="true" outlineLevel="0" collapsed="false">
      <c r="B28" s="25" t="str">
        <f aca="false">IF(C21&lt;=0,"Negative margin. You are paying customers to take your product. Reshape the idea.",IF(AND(C22&gt;=0.25,C24&gt;=10000),"Healthy. Margins above 25% and meaningful net profit. Build it.",IF(OR(C22&lt;0.1,C24&lt;0),"Tight. Margins are paper-thin or net profit is negative. Raise price, cut cost, or kill.","Workable. Real margin, modest profit. Refine the math before betting big on volume.")))</f>
        <v>Workable. Real margin, modest profit. Refine the math before betting big on volume.</v>
      </c>
      <c r="C28" s="25"/>
      <c r="D28" s="25"/>
      <c r="E28" s="25"/>
      <c r="F28" s="25"/>
    </row>
    <row r="31" customFormat="false" ht="21.75" hidden="false" customHeight="true" outlineLevel="0" collapsed="false">
      <c r="B31" s="26" t="s">
        <v>37</v>
      </c>
      <c r="F31" s="27" t="s">
        <v>38</v>
      </c>
    </row>
  </sheetData>
  <mergeCells count="4">
    <mergeCell ref="B6:F6"/>
    <mergeCell ref="B7:F7"/>
    <mergeCell ref="B27:F27"/>
    <mergeCell ref="B28:F28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1" min="3" style="0" width="14"/>
  </cols>
  <sheetData>
    <row r="2" customFormat="false" ht="30" hidden="false" customHeight="true" outlineLevel="0" collapsed="false">
      <c r="B2" s="1" t="s">
        <v>0</v>
      </c>
    </row>
    <row r="3" customFormat="false" ht="36" hidden="false" customHeight="true" outlineLevel="0" collapsed="false">
      <c r="B3" s="28" t="s">
        <v>39</v>
      </c>
    </row>
    <row r="4" customFormat="false" ht="15" hidden="false" customHeight="false" outlineLevel="0" collapsed="false">
      <c r="B4" s="29" t="s">
        <v>40</v>
      </c>
    </row>
    <row r="6" customFormat="false" ht="15" hidden="false" customHeight="false" outlineLevel="0" collapsed="false">
      <c r="B6" s="13" t="s">
        <v>41</v>
      </c>
    </row>
    <row r="7" customFormat="false" ht="15" hidden="false" customHeight="false" outlineLevel="0" collapsed="false">
      <c r="B7" s="30" t="s">
        <v>42</v>
      </c>
      <c r="C7" s="31" t="n">
        <f aca="false">Calculator!C20</f>
        <v>35</v>
      </c>
    </row>
    <row r="8" customFormat="false" ht="15" hidden="false" customHeight="false" outlineLevel="0" collapsed="false">
      <c r="B8" s="30" t="s">
        <v>43</v>
      </c>
      <c r="C8" s="32" t="n">
        <f aca="false">Calculator!C16</f>
        <v>600</v>
      </c>
    </row>
    <row r="11" customFormat="false" ht="27.75" hidden="false" customHeight="true" outlineLevel="0" collapsed="false">
      <c r="B11" s="33" t="s">
        <v>44</v>
      </c>
      <c r="C11" s="34" t="n">
        <f aca="false">ROUND(Calculator!C15*0.25,0)</f>
        <v>100</v>
      </c>
      <c r="D11" s="34" t="n">
        <f aca="false">ROUND(Calculator!C15*0.5,0)</f>
        <v>200</v>
      </c>
      <c r="E11" s="34" t="n">
        <f aca="false">ROUND(Calculator!C15*0.75,0)</f>
        <v>300</v>
      </c>
      <c r="F11" s="34" t="n">
        <f aca="false">ROUND(Calculator!C15*1,0)</f>
        <v>400</v>
      </c>
      <c r="G11" s="34" t="n">
        <f aca="false">ROUND(Calculator!C15*1.5,0)</f>
        <v>600</v>
      </c>
      <c r="H11" s="34" t="n">
        <f aca="false">ROUND(Calculator!C15*2,0)</f>
        <v>800</v>
      </c>
      <c r="I11" s="34" t="n">
        <f aca="false">ROUND(Calculator!C15*3,0)</f>
        <v>1200</v>
      </c>
    </row>
    <row r="12" customFormat="false" ht="21.75" hidden="false" customHeight="true" outlineLevel="0" collapsed="false">
      <c r="B12" s="35" t="n">
        <f aca="false">ROUND(Calculator!C11*0.7,2)</f>
        <v>35</v>
      </c>
      <c r="C12" s="36" t="n">
        <f aca="false">(B12*0.97-Calculator!$C$12-Calculator!$C$14)*C11-Calculator!$C$16</f>
        <v>-555.000000000001</v>
      </c>
      <c r="D12" s="36" t="n">
        <f aca="false">(B12*0.97-Calculator!$C$12-Calculator!$C$14)*D11-Calculator!$C$16</f>
        <v>-510.000000000001</v>
      </c>
      <c r="E12" s="36" t="n">
        <f aca="false">(B12*0.97-Calculator!$C$12-Calculator!$C$14)*E11-Calculator!$C$16</f>
        <v>-465.000000000001</v>
      </c>
      <c r="F12" s="36" t="n">
        <f aca="false">(B12*0.97-Calculator!$C$12-Calculator!$C$14)*F11-Calculator!$C$16</f>
        <v>-420.000000000002</v>
      </c>
      <c r="G12" s="36" t="n">
        <f aca="false">(B12*0.97-Calculator!$C$12-Calculator!$C$14)*G11-Calculator!$C$16</f>
        <v>-330.000000000003</v>
      </c>
      <c r="H12" s="36" t="n">
        <f aca="false">(B12*0.97-Calculator!$C$12-Calculator!$C$14)*H11-Calculator!$C$16</f>
        <v>-240.000000000003</v>
      </c>
      <c r="I12" s="36" t="n">
        <f aca="false">(B12*0.97-Calculator!$C$12-Calculator!$C$14)*I11-Calculator!$C$16</f>
        <v>-60.0000000000051</v>
      </c>
    </row>
    <row r="13" customFormat="false" ht="21.75" hidden="false" customHeight="true" outlineLevel="0" collapsed="false">
      <c r="B13" s="35" t="n">
        <f aca="false">ROUND(Calculator!C11*0.85,2)</f>
        <v>42.5</v>
      </c>
      <c r="C13" s="36" t="n">
        <f aca="false">(B13*0.97-Calculator!$C$12-Calculator!$C$14)*C11-Calculator!$C$16</f>
        <v>172.5</v>
      </c>
      <c r="D13" s="36" t="n">
        <f aca="false">(B13*0.97-Calculator!$C$12-Calculator!$C$14)*D11-Calculator!$C$16</f>
        <v>945</v>
      </c>
      <c r="E13" s="36" t="n">
        <f aca="false">(B13*0.97-Calculator!$C$12-Calculator!$C$14)*E11-Calculator!$C$16</f>
        <v>1717.5</v>
      </c>
      <c r="F13" s="36" t="n">
        <f aca="false">(B13*0.97-Calculator!$C$12-Calculator!$C$14)*F11-Calculator!$C$16</f>
        <v>2490</v>
      </c>
      <c r="G13" s="36" t="n">
        <f aca="false">(B13*0.97-Calculator!$C$12-Calculator!$C$14)*G11-Calculator!$C$16</f>
        <v>4035</v>
      </c>
      <c r="H13" s="36" t="n">
        <f aca="false">(B13*0.97-Calculator!$C$12-Calculator!$C$14)*H11-Calculator!$C$16</f>
        <v>5580</v>
      </c>
      <c r="I13" s="36" t="n">
        <f aca="false">(B13*0.97-Calculator!$C$12-Calculator!$C$14)*I11-Calculator!$C$16</f>
        <v>8670</v>
      </c>
    </row>
    <row r="14" customFormat="false" ht="21.75" hidden="false" customHeight="true" outlineLevel="0" collapsed="false">
      <c r="B14" s="35" t="n">
        <f aca="false">ROUND(Calculator!C11*0.95,2)</f>
        <v>47.5</v>
      </c>
      <c r="C14" s="36" t="n">
        <f aca="false">(B14*0.97-Calculator!$C$12-Calculator!$C$14)*C11-Calculator!$C$16</f>
        <v>657.5</v>
      </c>
      <c r="D14" s="36" t="n">
        <f aca="false">(B14*0.97-Calculator!$C$12-Calculator!$C$14)*D11-Calculator!$C$16</f>
        <v>1915</v>
      </c>
      <c r="E14" s="36" t="n">
        <f aca="false">(B14*0.97-Calculator!$C$12-Calculator!$C$14)*E11-Calculator!$C$16</f>
        <v>3172.5</v>
      </c>
      <c r="F14" s="36" t="n">
        <f aca="false">(B14*0.97-Calculator!$C$12-Calculator!$C$14)*F11-Calculator!$C$16</f>
        <v>4430</v>
      </c>
      <c r="G14" s="36" t="n">
        <f aca="false">(B14*0.97-Calculator!$C$12-Calculator!$C$14)*G11-Calculator!$C$16</f>
        <v>6945</v>
      </c>
      <c r="H14" s="36" t="n">
        <f aca="false">(B14*0.97-Calculator!$C$12-Calculator!$C$14)*H11-Calculator!$C$16</f>
        <v>9460</v>
      </c>
      <c r="I14" s="36" t="n">
        <f aca="false">(B14*0.97-Calculator!$C$12-Calculator!$C$14)*I11-Calculator!$C$16</f>
        <v>14490</v>
      </c>
    </row>
    <row r="15" customFormat="false" ht="21.75" hidden="false" customHeight="true" outlineLevel="0" collapsed="false">
      <c r="B15" s="35" t="n">
        <f aca="false">ROUND(Calculator!C11*1,2)</f>
        <v>50</v>
      </c>
      <c r="C15" s="37" t="n">
        <f aca="false">(B15*0.97-Calculator!$C$12-Calculator!$C$14)*C11-Calculator!$C$16</f>
        <v>900</v>
      </c>
      <c r="D15" s="37" t="n">
        <f aca="false">(B15*0.97-Calculator!$C$12-Calculator!$C$14)*D11-Calculator!$C$16</f>
        <v>2400</v>
      </c>
      <c r="E15" s="37" t="n">
        <f aca="false">(B15*0.97-Calculator!$C$12-Calculator!$C$14)*E11-Calculator!$C$16</f>
        <v>3900</v>
      </c>
      <c r="F15" s="37" t="n">
        <f aca="false">(B15*0.97-Calculator!$C$12-Calculator!$C$14)*F11-Calculator!$C$16</f>
        <v>5400</v>
      </c>
      <c r="G15" s="37" t="n">
        <f aca="false">(B15*0.97-Calculator!$C$12-Calculator!$C$14)*G11-Calculator!$C$16</f>
        <v>8400</v>
      </c>
      <c r="H15" s="37" t="n">
        <f aca="false">(B15*0.97-Calculator!$C$12-Calculator!$C$14)*H11-Calculator!$C$16</f>
        <v>11400</v>
      </c>
      <c r="I15" s="37" t="n">
        <f aca="false">(B15*0.97-Calculator!$C$12-Calculator!$C$14)*I11-Calculator!$C$16</f>
        <v>17400</v>
      </c>
    </row>
    <row r="16" customFormat="false" ht="21.75" hidden="false" customHeight="true" outlineLevel="0" collapsed="false">
      <c r="B16" s="35" t="n">
        <f aca="false">ROUND(Calculator!C11*1.1,2)</f>
        <v>55</v>
      </c>
      <c r="C16" s="36" t="n">
        <f aca="false">(B16*0.97-Calculator!$C$12-Calculator!$C$14)*C11-Calculator!$C$16</f>
        <v>1385</v>
      </c>
      <c r="D16" s="36" t="n">
        <f aca="false">(B16*0.97-Calculator!$C$12-Calculator!$C$14)*D11-Calculator!$C$16</f>
        <v>3370</v>
      </c>
      <c r="E16" s="36" t="n">
        <f aca="false">(B16*0.97-Calculator!$C$12-Calculator!$C$14)*E11-Calculator!$C$16</f>
        <v>5355</v>
      </c>
      <c r="F16" s="36" t="n">
        <f aca="false">(B16*0.97-Calculator!$C$12-Calculator!$C$14)*F11-Calculator!$C$16</f>
        <v>7340</v>
      </c>
      <c r="G16" s="36" t="n">
        <f aca="false">(B16*0.97-Calculator!$C$12-Calculator!$C$14)*G11-Calculator!$C$16</f>
        <v>11310</v>
      </c>
      <c r="H16" s="36" t="n">
        <f aca="false">(B16*0.97-Calculator!$C$12-Calculator!$C$14)*H11-Calculator!$C$16</f>
        <v>15280</v>
      </c>
      <c r="I16" s="36" t="n">
        <f aca="false">(B16*0.97-Calculator!$C$12-Calculator!$C$14)*I11-Calculator!$C$16</f>
        <v>23220</v>
      </c>
    </row>
    <row r="17" customFormat="false" ht="21.75" hidden="false" customHeight="true" outlineLevel="0" collapsed="false">
      <c r="B17" s="35" t="n">
        <f aca="false">ROUND(Calculator!C11*1.25,2)</f>
        <v>62.5</v>
      </c>
      <c r="C17" s="36" t="n">
        <f aca="false">(B17*0.97-Calculator!$C$12-Calculator!$C$14)*C11-Calculator!$C$16</f>
        <v>2112.5</v>
      </c>
      <c r="D17" s="36" t="n">
        <f aca="false">(B17*0.97-Calculator!$C$12-Calculator!$C$14)*D11-Calculator!$C$16</f>
        <v>4825</v>
      </c>
      <c r="E17" s="36" t="n">
        <f aca="false">(B17*0.97-Calculator!$C$12-Calculator!$C$14)*E11-Calculator!$C$16</f>
        <v>7537.5</v>
      </c>
      <c r="F17" s="36" t="n">
        <f aca="false">(B17*0.97-Calculator!$C$12-Calculator!$C$14)*F11-Calculator!$C$16</f>
        <v>10250</v>
      </c>
      <c r="G17" s="36" t="n">
        <f aca="false">(B17*0.97-Calculator!$C$12-Calculator!$C$14)*G11-Calculator!$C$16</f>
        <v>15675</v>
      </c>
      <c r="H17" s="36" t="n">
        <f aca="false">(B17*0.97-Calculator!$C$12-Calculator!$C$14)*H11-Calculator!$C$16</f>
        <v>21100</v>
      </c>
      <c r="I17" s="36" t="n">
        <f aca="false">(B17*0.97-Calculator!$C$12-Calculator!$C$14)*I11-Calculator!$C$16</f>
        <v>31950</v>
      </c>
    </row>
    <row r="18" customFormat="false" ht="21.75" hidden="false" customHeight="true" outlineLevel="0" collapsed="false">
      <c r="B18" s="35" t="n">
        <f aca="false">ROUND(Calculator!C11*1.5,2)</f>
        <v>75</v>
      </c>
      <c r="C18" s="36" t="n">
        <f aca="false">(B18*0.97-Calculator!$C$12-Calculator!$C$14)*C11-Calculator!$C$16</f>
        <v>3325</v>
      </c>
      <c r="D18" s="36" t="n">
        <f aca="false">(B18*0.97-Calculator!$C$12-Calculator!$C$14)*D11-Calculator!$C$16</f>
        <v>7250</v>
      </c>
      <c r="E18" s="36" t="n">
        <f aca="false">(B18*0.97-Calculator!$C$12-Calculator!$C$14)*E11-Calculator!$C$16</f>
        <v>11175</v>
      </c>
      <c r="F18" s="36" t="n">
        <f aca="false">(B18*0.97-Calculator!$C$12-Calculator!$C$14)*F11-Calculator!$C$16</f>
        <v>15100</v>
      </c>
      <c r="G18" s="36" t="n">
        <f aca="false">(B18*0.97-Calculator!$C$12-Calculator!$C$14)*G11-Calculator!$C$16</f>
        <v>22950</v>
      </c>
      <c r="H18" s="36" t="n">
        <f aca="false">(B18*0.97-Calculator!$C$12-Calculator!$C$14)*H11-Calculator!$C$16</f>
        <v>30800</v>
      </c>
      <c r="I18" s="36" t="n">
        <f aca="false">(B18*0.97-Calculator!$C$12-Calculator!$C$14)*I11-Calculator!$C$16</f>
        <v>46500</v>
      </c>
    </row>
    <row r="20" customFormat="false" ht="49.5" hidden="false" customHeight="true" outlineLevel="0" collapsed="false">
      <c r="B20" s="38" t="s">
        <v>45</v>
      </c>
      <c r="C20" s="38"/>
      <c r="D20" s="38"/>
      <c r="E20" s="38"/>
      <c r="F20" s="38"/>
      <c r="G20" s="38"/>
      <c r="H20" s="38"/>
      <c r="I20" s="38"/>
    </row>
    <row r="23" customFormat="false" ht="18" hidden="false" customHeight="true" outlineLevel="0" collapsed="false">
      <c r="B23" s="26" t="s">
        <v>37</v>
      </c>
    </row>
  </sheetData>
  <mergeCells count="1">
    <mergeCell ref="B20:I20"/>
  </mergeCells>
  <conditionalFormatting sqref="C12:I18">
    <cfRule type="colorScale" priority="2">
      <colorScale>
        <cfvo type="num" val="-5000"/>
        <cfvo type="num" val="0"/>
        <cfvo type="num" val="50000"/>
        <color rgb="FFF4C7C3"/>
        <color rgb="FFFFFFFF"/>
        <color rgb="FFB7D9BB"/>
      </colorScale>
    </cfRule>
  </conditionalFormatting>
  <printOptions headings="false" gridLines="false" gridLinesSet="true" horizontalCentered="tru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5" min="3" style="0" width="22"/>
    <col collapsed="false" customWidth="true" hidden="false" outlineLevel="0" max="6" min="6" style="0" width="3"/>
  </cols>
  <sheetData>
    <row r="2" customFormat="false" ht="30" hidden="false" customHeight="true" outlineLevel="0" collapsed="false">
      <c r="B2" s="1" t="s">
        <v>0</v>
      </c>
    </row>
    <row r="3" customFormat="false" ht="36" hidden="false" customHeight="true" outlineLevel="0" collapsed="false">
      <c r="B3" s="28" t="s">
        <v>46</v>
      </c>
    </row>
    <row r="4" customFormat="false" ht="15" hidden="false" customHeight="false" outlineLevel="0" collapsed="false">
      <c r="B4" s="29" t="s">
        <v>47</v>
      </c>
    </row>
    <row r="7" customFormat="false" ht="43.5" hidden="false" customHeight="true" outlineLevel="0" collapsed="false">
      <c r="B7" s="39" t="s">
        <v>48</v>
      </c>
      <c r="C7" s="40" t="s">
        <v>49</v>
      </c>
      <c r="D7" s="40" t="s">
        <v>50</v>
      </c>
      <c r="E7" s="40" t="s">
        <v>51</v>
      </c>
    </row>
    <row r="8" customFormat="false" ht="21.75" hidden="false" customHeight="true" outlineLevel="0" collapsed="false">
      <c r="B8" s="41" t="s">
        <v>11</v>
      </c>
      <c r="C8" s="42" t="n">
        <v>28</v>
      </c>
      <c r="D8" s="42" t="n">
        <v>220</v>
      </c>
      <c r="E8" s="42" t="n">
        <v>240</v>
      </c>
    </row>
    <row r="9" customFormat="false" ht="21.75" hidden="false" customHeight="true" outlineLevel="0" collapsed="false">
      <c r="B9" s="41" t="s">
        <v>52</v>
      </c>
      <c r="C9" s="42" t="n">
        <v>14</v>
      </c>
      <c r="D9" s="42" t="n">
        <v>55</v>
      </c>
      <c r="E9" s="42" t="n">
        <v>24</v>
      </c>
    </row>
    <row r="10" customFormat="false" ht="21.75" hidden="false" customHeight="true" outlineLevel="0" collapsed="false">
      <c r="B10" s="41" t="s">
        <v>53</v>
      </c>
      <c r="C10" s="42" t="n">
        <v>0.84</v>
      </c>
      <c r="D10" s="42" t="n">
        <v>6.6</v>
      </c>
      <c r="E10" s="42" t="n">
        <v>7.2</v>
      </c>
    </row>
    <row r="11" customFormat="false" ht="21.75" hidden="false" customHeight="true" outlineLevel="0" collapsed="false">
      <c r="B11" s="41" t="s">
        <v>54</v>
      </c>
      <c r="C11" s="42" t="n">
        <v>4</v>
      </c>
      <c r="D11" s="42" t="n">
        <v>22</v>
      </c>
      <c r="E11" s="42" t="n">
        <v>85</v>
      </c>
    </row>
    <row r="12" customFormat="false" ht="21.75" hidden="false" customHeight="true" outlineLevel="0" collapsed="false">
      <c r="B12" s="43" t="s">
        <v>55</v>
      </c>
      <c r="C12" s="44" t="n">
        <v>9.16</v>
      </c>
      <c r="D12" s="44" t="n">
        <v>136.4</v>
      </c>
      <c r="E12" s="44" t="n">
        <v>123.8</v>
      </c>
    </row>
    <row r="13" customFormat="false" ht="21.75" hidden="false" customHeight="true" outlineLevel="0" collapsed="false">
      <c r="B13" s="41" t="s">
        <v>32</v>
      </c>
      <c r="C13" s="45" t="n">
        <v>0.327</v>
      </c>
      <c r="D13" s="45" t="n">
        <v>0.62</v>
      </c>
      <c r="E13" s="45" t="n">
        <v>0.516</v>
      </c>
    </row>
    <row r="14" customFormat="false" ht="21.75" hidden="false" customHeight="true" outlineLevel="0" collapsed="false">
      <c r="B14" s="41" t="s">
        <v>56</v>
      </c>
      <c r="C14" s="46" t="n">
        <v>4500</v>
      </c>
      <c r="D14" s="46" t="n">
        <v>180</v>
      </c>
      <c r="E14" s="46" t="n">
        <v>250</v>
      </c>
    </row>
    <row r="15" customFormat="false" ht="21.75" hidden="false" customHeight="true" outlineLevel="0" collapsed="false">
      <c r="B15" s="41" t="s">
        <v>57</v>
      </c>
      <c r="C15" s="47" t="n">
        <v>24000</v>
      </c>
      <c r="D15" s="47" t="n">
        <v>8000</v>
      </c>
      <c r="E15" s="47" t="n">
        <v>18000</v>
      </c>
    </row>
    <row r="16" customFormat="false" ht="21.75" hidden="false" customHeight="true" outlineLevel="0" collapsed="false">
      <c r="B16" s="43" t="s">
        <v>58</v>
      </c>
      <c r="C16" s="48" t="n">
        <v>17220</v>
      </c>
      <c r="D16" s="48" t="n">
        <v>16552</v>
      </c>
      <c r="E16" s="48" t="n">
        <v>12950</v>
      </c>
    </row>
    <row r="17" customFormat="false" ht="21.75" hidden="false" customHeight="true" outlineLevel="0" collapsed="false">
      <c r="B17" s="43" t="s">
        <v>59</v>
      </c>
      <c r="C17" s="49" t="n">
        <v>2620</v>
      </c>
      <c r="D17" s="49" t="n">
        <v>59</v>
      </c>
      <c r="E17" s="49" t="n">
        <v>146</v>
      </c>
    </row>
    <row r="20" customFormat="false" ht="21.75" hidden="false" customHeight="true" outlineLevel="0" collapsed="false">
      <c r="B20" s="6" t="s">
        <v>60</v>
      </c>
      <c r="C20" s="7"/>
      <c r="D20" s="7"/>
      <c r="E20" s="7"/>
    </row>
    <row r="21" customFormat="false" ht="99.75" hidden="false" customHeight="true" outlineLevel="0" collapsed="false">
      <c r="B21" s="50" t="s">
        <v>61</v>
      </c>
      <c r="C21" s="50"/>
      <c r="D21" s="50"/>
      <c r="E21" s="50"/>
    </row>
    <row r="24" customFormat="false" ht="15" hidden="false" customHeight="false" outlineLevel="0" collapsed="false">
      <c r="B24" s="26" t="s">
        <v>37</v>
      </c>
    </row>
  </sheetData>
  <mergeCells count="1">
    <mergeCell ref="B21:E21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2026-04-27T20:57:17Z</dcterms:created>
  <dc:creator>openpyxl</dc:creator>
  <dc:description/>
  <dc:language>en-US</dc:language>
  <cp:lastModifiedBy/>
  <dcterms:modified xsi:type="dcterms:W3CDTF">2026-05-24T04:24:00Z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